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s/Desktop/"/>
    </mc:Choice>
  </mc:AlternateContent>
  <xr:revisionPtr revIDLastSave="0" documentId="13_ncr:1_{F87A7EFE-3C21-B045-B79C-48DE48DF6F8B}" xr6:coauthVersionLast="36" xr6:coauthVersionMax="36" xr10:uidLastSave="{00000000-0000-0000-0000-000000000000}"/>
  <bookViews>
    <workbookView xWindow="440" yWindow="500" windowWidth="27840" windowHeight="15880" xr2:uid="{C09D29E1-54A0-1E47-A28D-6E59BC6120A5}"/>
  </bookViews>
  <sheets>
    <sheet name="Blad1" sheetId="1" r:id="rId1"/>
  </sheets>
  <definedNames>
    <definedName name="_xlnm.Print_Area" localSheetId="0">Blad1!$A$1:$Q$87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6" i="1"/>
  <c r="G77" i="1"/>
  <c r="G74" i="1"/>
  <c r="F74" i="1"/>
  <c r="E74" i="1"/>
  <c r="E75" i="1"/>
  <c r="E76" i="1"/>
  <c r="E77" i="1"/>
  <c r="D74" i="1"/>
  <c r="C74" i="1"/>
  <c r="I68" i="1"/>
  <c r="G68" i="1"/>
  <c r="E68" i="1"/>
  <c r="I56" i="1"/>
  <c r="I55" i="1"/>
  <c r="I53" i="1"/>
  <c r="I54" i="1"/>
  <c r="D53" i="1"/>
  <c r="E53" i="1"/>
  <c r="E54" i="1"/>
  <c r="E55" i="1"/>
  <c r="E56" i="1"/>
  <c r="I81" i="1"/>
  <c r="I82" i="1"/>
  <c r="I83" i="1"/>
  <c r="I84" i="1"/>
  <c r="I80" i="1"/>
  <c r="F80" i="1"/>
  <c r="G80" i="1"/>
  <c r="I64" i="1"/>
  <c r="G64" i="1"/>
  <c r="E64" i="1"/>
  <c r="G8" i="1"/>
  <c r="O42" i="1"/>
  <c r="P42" i="1"/>
  <c r="Q43" i="1"/>
  <c r="Q44" i="1"/>
  <c r="Q45" i="1"/>
  <c r="Q46" i="1"/>
  <c r="Q42" i="1"/>
  <c r="N42" i="1"/>
  <c r="I59" i="1"/>
  <c r="F59" i="1"/>
  <c r="G59" i="1"/>
  <c r="C43" i="1"/>
  <c r="E43" i="1"/>
  <c r="C44" i="1"/>
  <c r="E44" i="1"/>
  <c r="C45" i="1"/>
  <c r="E45" i="1"/>
  <c r="C46" i="1"/>
  <c r="E46" i="1"/>
  <c r="E48" i="1"/>
  <c r="E59" i="1"/>
  <c r="G48" i="1"/>
  <c r="G35" i="1"/>
  <c r="I48" i="1"/>
  <c r="I28" i="1"/>
  <c r="I29" i="1"/>
  <c r="I30" i="1"/>
  <c r="I31" i="1"/>
  <c r="I32" i="1"/>
  <c r="I43" i="1"/>
  <c r="I44" i="1"/>
  <c r="I45" i="1"/>
  <c r="I46" i="1"/>
  <c r="I42" i="1"/>
  <c r="E36" i="1"/>
  <c r="E37" i="1"/>
  <c r="E38" i="1"/>
  <c r="G28" i="1"/>
  <c r="G29" i="1"/>
  <c r="G30" i="1"/>
  <c r="G31" i="1"/>
  <c r="G32" i="1"/>
  <c r="E28" i="1"/>
  <c r="E29" i="1"/>
  <c r="E30" i="1"/>
  <c r="E31" i="1"/>
  <c r="E32" i="1"/>
  <c r="G22" i="1"/>
  <c r="G23" i="1"/>
  <c r="G24" i="1"/>
  <c r="G25" i="1"/>
  <c r="G21" i="1"/>
  <c r="F14" i="1"/>
  <c r="G14" i="1"/>
  <c r="G15" i="1"/>
  <c r="G16" i="1"/>
  <c r="G17" i="1"/>
  <c r="G18" i="1"/>
  <c r="E14" i="1"/>
  <c r="E15" i="1"/>
  <c r="E16" i="1"/>
  <c r="E17" i="1"/>
  <c r="E18" i="1"/>
  <c r="G7" i="1"/>
  <c r="I14" i="1"/>
  <c r="I15" i="1"/>
  <c r="I16" i="1"/>
  <c r="I17" i="1"/>
  <c r="I18" i="1"/>
  <c r="I7" i="1"/>
  <c r="E7" i="1"/>
  <c r="E9" i="1"/>
  <c r="E10" i="1"/>
  <c r="E11" i="1"/>
  <c r="E12" i="1"/>
  <c r="D42" i="1"/>
  <c r="E42" i="1"/>
  <c r="I22" i="1"/>
  <c r="I23" i="1"/>
  <c r="I24" i="1"/>
  <c r="I25" i="1"/>
  <c r="I21" i="1"/>
  <c r="E35" i="1"/>
  <c r="E22" i="1"/>
  <c r="E23" i="1"/>
  <c r="E24" i="1"/>
  <c r="E25" i="1"/>
  <c r="E21" i="1"/>
</calcChain>
</file>

<file path=xl/sharedStrings.xml><?xml version="1.0" encoding="utf-8"?>
<sst xmlns="http://schemas.openxmlformats.org/spreadsheetml/2006/main" count="117" uniqueCount="68">
  <si>
    <t>Land</t>
  </si>
  <si>
    <t>Datum</t>
  </si>
  <si>
    <t>Aantal meldingen</t>
  </si>
  <si>
    <t>Niet-ernstig</t>
  </si>
  <si>
    <t>Sterfgevallen</t>
  </si>
  <si>
    <t>Meldingen à</t>
  </si>
  <si>
    <t>Eudravigilance</t>
  </si>
  <si>
    <t>Totaal dosissen</t>
  </si>
  <si>
    <t>(X 1.000)</t>
  </si>
  <si>
    <t>dosissen</t>
  </si>
  <si>
    <t xml:space="preserve">Meldingen/100.000 </t>
  </si>
  <si>
    <t>Bijwerkingen</t>
  </si>
  <si>
    <t>in Eudravigilance data base</t>
  </si>
  <si>
    <t>Fatal outcome</t>
  </si>
  <si>
    <t>Not recovered/</t>
  </si>
  <si>
    <t>resolved</t>
  </si>
  <si>
    <t>Unknown outcome</t>
  </si>
  <si>
    <t>België</t>
  </si>
  <si>
    <t>Ernstig/per</t>
  </si>
  <si>
    <t>Pfizer</t>
  </si>
  <si>
    <t>Moderna</t>
  </si>
  <si>
    <t>Vaxzevria</t>
  </si>
  <si>
    <t>Janssen</t>
  </si>
  <si>
    <t>Niet bekend</t>
  </si>
  <si>
    <t>Ernstig</t>
  </si>
  <si>
    <t>Nederland</t>
  </si>
  <si>
    <t>Frankrijk</t>
  </si>
  <si>
    <t>27.05.21</t>
  </si>
  <si>
    <t>Duitsland</t>
  </si>
  <si>
    <t>Spanje</t>
  </si>
  <si>
    <t>25.04.21</t>
  </si>
  <si>
    <t>29.5.21</t>
  </si>
  <si>
    <t>8.06.21</t>
  </si>
  <si>
    <t>6.06.21</t>
  </si>
  <si>
    <t>bijwerkingen</t>
  </si>
  <si>
    <t>Meldingen voor</t>
  </si>
  <si>
    <t>(Cumulatief)</t>
  </si>
  <si>
    <t xml:space="preserve">per 100.000 </t>
  </si>
  <si>
    <t xml:space="preserve">Waarvan </t>
  </si>
  <si>
    <t>ernstig</t>
  </si>
  <si>
    <t>31.05.21</t>
  </si>
  <si>
    <t>USA</t>
  </si>
  <si>
    <t>(volgens Frontnieuws)</t>
  </si>
  <si>
    <t>UK</t>
  </si>
  <si>
    <t>Astrazenica</t>
  </si>
  <si>
    <t>Onbekend</t>
  </si>
  <si>
    <t>May 28th</t>
  </si>
  <si>
    <t>Zwitserland</t>
  </si>
  <si>
    <t>2.06.2021</t>
  </si>
  <si>
    <t>ernstige bijw.</t>
  </si>
  <si>
    <t>Minim. geraamd aantal doden</t>
  </si>
  <si>
    <t>Canada</t>
  </si>
  <si>
    <t>28.05.21</t>
  </si>
  <si>
    <t>KP/14/6/21</t>
  </si>
  <si>
    <t>Zweden</t>
  </si>
  <si>
    <t>Italië</t>
  </si>
  <si>
    <t>26.05.21</t>
  </si>
  <si>
    <t>June 2nd</t>
  </si>
  <si>
    <t>Noorwegen</t>
  </si>
  <si>
    <t>Stopgezet</t>
  </si>
  <si>
    <t>Gepauzeerd</t>
  </si>
  <si>
    <t>9.06.21</t>
  </si>
  <si>
    <t>Behandelde meldingen</t>
  </si>
  <si>
    <t>Internationale vergelijking bijwerkingen vaccinaties (Synthese 14 juni)</t>
  </si>
  <si>
    <t>Andere berekening sterftegevallen Eudravigilance</t>
  </si>
  <si>
    <t>Ontvangen meldingen</t>
  </si>
  <si>
    <t>Geanalyseerde  meldingen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</si>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</sst>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3" fontId="0" fillId="0" borderId="1" xfId="0" applyNumberFormat="1" applyBorder="1"/>
    <xf numFmtId="16" fontId="0" fillId="0" borderId="1" xfId="0" applyNumberFormat="1" applyBorder="1"/>
    <xf numFmtId="0" fontId="4" fillId="0" borderId="1" xfId="0" applyFont="1" applyBorder="1"/>
    <xf numFmtId="165" fontId="0" fillId="0" borderId="1" xfId="1" applyNumberFormat="1" applyFont="1" applyBorder="1"/>
    <xf numFmtId="0" fontId="2" fillId="0" borderId="1" xfId="0" applyFont="1" applyBorder="1" applyAlignment="1">
      <alignment horizontal="center"/>
    </xf>
    <xf numFmtId="165" fontId="4" fillId="0" borderId="1" xfId="1" applyNumberFormat="1" applyFont="1" applyBorder="1"/>
    <xf numFmtId="0" fontId="0" fillId="4" borderId="1" xfId="0" applyFill="1" applyBorder="1"/>
    <xf numFmtId="3" fontId="0" fillId="4" borderId="1" xfId="0" applyNumberFormat="1" applyFill="1" applyBorder="1"/>
    <xf numFmtId="3" fontId="4" fillId="0" borderId="1" xfId="0" applyNumberFormat="1" applyFont="1" applyBorder="1"/>
    <xf numFmtId="3" fontId="4" fillId="4" borderId="1" xfId="0" applyNumberFormat="1" applyFont="1" applyFill="1" applyBorder="1"/>
    <xf numFmtId="0" fontId="5" fillId="0" borderId="1" xfId="0" applyFont="1" applyBorder="1"/>
    <xf numFmtId="164" fontId="4" fillId="0" borderId="1" xfId="0" applyNumberFormat="1" applyFont="1" applyBorder="1"/>
    <xf numFmtId="164" fontId="4" fillId="3" borderId="1" xfId="0" applyNumberFormat="1" applyFont="1" applyFill="1" applyBorder="1"/>
    <xf numFmtId="164" fontId="4" fillId="0" borderId="1" xfId="0" applyNumberFormat="1" applyFont="1" applyFill="1" applyBorder="1"/>
    <xf numFmtId="1" fontId="4" fillId="0" borderId="1" xfId="0" applyNumberFormat="1" applyFont="1" applyBorder="1"/>
    <xf numFmtId="1" fontId="4" fillId="2" borderId="1" xfId="0" applyNumberFormat="1" applyFont="1" applyFill="1" applyBorder="1"/>
    <xf numFmtId="165" fontId="4" fillId="2" borderId="1" xfId="1" applyNumberFormat="1" applyFont="1" applyFill="1" applyBorder="1"/>
    <xf numFmtId="1" fontId="4" fillId="0" borderId="1" xfId="0" applyNumberFormat="1" applyFont="1" applyFill="1" applyBorder="1"/>
    <xf numFmtId="3" fontId="0" fillId="0" borderId="1" xfId="0" applyNumberFormat="1" applyBorder="1" applyAlignment="1">
      <alignment horizontal="left"/>
    </xf>
    <xf numFmtId="1" fontId="4" fillId="2" borderId="1" xfId="0" applyNumberFormat="1" applyFont="1" applyFill="1" applyBorder="1" applyAlignment="1">
      <alignment horizontal="left"/>
    </xf>
    <xf numFmtId="0" fontId="0" fillId="0" borderId="1" xfId="0" applyFill="1" applyBorder="1"/>
    <xf numFmtId="0" fontId="5" fillId="2" borderId="1" xfId="0" applyFont="1" applyFill="1" applyBorder="1"/>
    <xf numFmtId="3" fontId="5" fillId="2" borderId="1" xfId="0" applyNumberFormat="1" applyFont="1" applyFill="1" applyBorder="1" applyAlignment="1">
      <alignment horizontal="left"/>
    </xf>
    <xf numFmtId="0" fontId="2" fillId="4" borderId="1" xfId="0" applyFont="1" applyFill="1" applyBorder="1"/>
    <xf numFmtId="0" fontId="5" fillId="3" borderId="1" xfId="0" applyFont="1" applyFill="1" applyBorder="1"/>
    <xf numFmtId="0" fontId="4" fillId="0" borderId="1" xfId="0" applyFont="1" applyFill="1" applyBorder="1"/>
    <xf numFmtId="1" fontId="0" fillId="2" borderId="1" xfId="0" applyNumberFormat="1" applyFont="1" applyFill="1" applyBorder="1"/>
    <xf numFmtId="1" fontId="0" fillId="0" borderId="1" xfId="0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/>
    <xf numFmtId="1" fontId="4" fillId="5" borderId="1" xfId="0" applyNumberFormat="1" applyFont="1" applyFill="1" applyBorder="1"/>
    <xf numFmtId="3" fontId="0" fillId="0" borderId="1" xfId="0" applyNumberFormat="1" applyFill="1" applyBorder="1"/>
    <xf numFmtId="1" fontId="4" fillId="0" borderId="1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C6E66-7971-F547-A216-97007FF0B7CB}">
  <dimension ref="A1:Q88"/>
  <sheetViews>
    <sheetView tabSelected="1" zoomScale="95" workbookViewId="0">
      <pane xSplit="1" ySplit="4" topLeftCell="B24" activePane="bottomRight" state="frozen"/>
      <selection pane="topRight" activeCell="B1" sqref="B1"/>
      <selection pane="bottomLeft" activeCell="A5" sqref="A5"/>
      <selection pane="bottomRight" activeCell="E90" sqref="E90"/>
    </sheetView>
  </sheetViews>
  <sheetFormatPr baseColWidth="10" defaultRowHeight="16" x14ac:dyDescent="0.2"/>
  <cols>
    <col min="1" max="1" width="14.33203125" style="1" customWidth="1"/>
    <col min="2" max="2" width="10.83203125" style="1"/>
    <col min="3" max="3" width="14" style="1" customWidth="1"/>
    <col min="4" max="4" width="16" style="1" customWidth="1"/>
    <col min="5" max="5" width="18.33203125" style="6" customWidth="1"/>
    <col min="6" max="6" width="14.1640625" style="1" customWidth="1"/>
    <col min="7" max="7" width="10.5" style="6" customWidth="1"/>
    <col min="8" max="8" width="12.1640625" style="1" customWidth="1"/>
    <col min="9" max="9" width="12" style="6" customWidth="1"/>
    <col min="10" max="10" width="12.6640625" style="1" customWidth="1"/>
    <col min="11" max="11" width="9.83203125" style="1" customWidth="1"/>
    <col min="12" max="12" width="11.33203125" style="1" customWidth="1"/>
    <col min="13" max="13" width="10.83203125" style="1"/>
    <col min="14" max="14" width="12.5" style="1" customWidth="1"/>
    <col min="15" max="15" width="13" style="1" customWidth="1"/>
    <col min="16" max="16" width="10.83203125" style="1"/>
    <col min="17" max="17" width="11" style="1" customWidth="1"/>
    <col min="18" max="16384" width="10.83203125" style="1"/>
  </cols>
  <sheetData>
    <row r="1" spans="1:16" ht="21" x14ac:dyDescent="0.25">
      <c r="A1" s="2" t="s">
        <v>63</v>
      </c>
    </row>
    <row r="3" spans="1:16" s="3" customFormat="1" x14ac:dyDescent="0.2">
      <c r="A3" s="3" t="s">
        <v>0</v>
      </c>
      <c r="B3" s="3" t="s">
        <v>1</v>
      </c>
      <c r="C3" s="3" t="s">
        <v>7</v>
      </c>
      <c r="D3" s="3" t="s">
        <v>2</v>
      </c>
      <c r="E3" s="25" t="s">
        <v>10</v>
      </c>
      <c r="F3" s="3" t="s">
        <v>35</v>
      </c>
      <c r="G3" s="25" t="s">
        <v>18</v>
      </c>
      <c r="H3" s="27" t="s">
        <v>4</v>
      </c>
      <c r="I3" s="28" t="s">
        <v>4</v>
      </c>
      <c r="J3" s="3" t="s">
        <v>5</v>
      </c>
      <c r="K3" s="3" t="s">
        <v>38</v>
      </c>
      <c r="L3" s="3" t="s">
        <v>11</v>
      </c>
      <c r="N3" s="3" t="s">
        <v>13</v>
      </c>
      <c r="O3" s="3" t="s">
        <v>14</v>
      </c>
      <c r="P3" s="3" t="s">
        <v>16</v>
      </c>
    </row>
    <row r="4" spans="1:16" s="3" customFormat="1" x14ac:dyDescent="0.2">
      <c r="C4" s="8" t="s">
        <v>8</v>
      </c>
      <c r="E4" s="25" t="s">
        <v>9</v>
      </c>
      <c r="F4" s="3" t="s">
        <v>49</v>
      </c>
      <c r="G4" s="26">
        <v>100000</v>
      </c>
      <c r="H4" s="27" t="s">
        <v>36</v>
      </c>
      <c r="I4" s="28" t="s">
        <v>37</v>
      </c>
      <c r="J4" s="3" t="s">
        <v>6</v>
      </c>
      <c r="K4" s="3" t="s">
        <v>39</v>
      </c>
      <c r="L4" s="3" t="s">
        <v>12</v>
      </c>
      <c r="O4" s="3" t="s">
        <v>15</v>
      </c>
    </row>
    <row r="5" spans="1:16" x14ac:dyDescent="0.2">
      <c r="F5" s="3" t="s">
        <v>34</v>
      </c>
      <c r="G5" s="25" t="s">
        <v>9</v>
      </c>
      <c r="I5" s="28" t="s">
        <v>9</v>
      </c>
      <c r="L5" s="1" t="s">
        <v>24</v>
      </c>
      <c r="M5" s="1" t="s">
        <v>3</v>
      </c>
    </row>
    <row r="6" spans="1:16" x14ac:dyDescent="0.2">
      <c r="E6" s="18"/>
      <c r="I6" s="15"/>
    </row>
    <row r="7" spans="1:16" x14ac:dyDescent="0.2">
      <c r="A7" s="1" t="s">
        <v>17</v>
      </c>
      <c r="B7" s="1" t="s">
        <v>32</v>
      </c>
      <c r="C7" s="4">
        <v>5097</v>
      </c>
      <c r="D7" s="4">
        <v>17524</v>
      </c>
      <c r="E7" s="19">
        <f t="shared" ref="E7:E12" si="0">(D7/C7)*100</f>
        <v>343.810084363351</v>
      </c>
      <c r="F7" s="7">
        <v>3777</v>
      </c>
      <c r="G7" s="19">
        <f>F7/C7*100</f>
        <v>74.102413184226009</v>
      </c>
      <c r="H7" s="10">
        <v>156</v>
      </c>
      <c r="I7" s="16">
        <f>(H7/C7)*100</f>
        <v>3.0606238964096524</v>
      </c>
      <c r="J7" s="4">
        <v>5611</v>
      </c>
      <c r="K7" s="4">
        <v>3777</v>
      </c>
    </row>
    <row r="8" spans="1:16" x14ac:dyDescent="0.2">
      <c r="C8" s="4"/>
      <c r="D8" s="4"/>
      <c r="E8" s="21"/>
      <c r="F8" s="22">
        <v>1051</v>
      </c>
      <c r="G8" s="23">
        <f>(F8/C7)*100</f>
        <v>20.619972532862469</v>
      </c>
      <c r="H8" s="24"/>
      <c r="I8" s="17"/>
      <c r="J8" s="4"/>
      <c r="K8" s="4"/>
    </row>
    <row r="9" spans="1:16" x14ac:dyDescent="0.2">
      <c r="B9" s="1" t="s">
        <v>19</v>
      </c>
      <c r="C9" s="4">
        <v>3217</v>
      </c>
      <c r="D9" s="4">
        <v>8496</v>
      </c>
      <c r="E9" s="18">
        <f t="shared" si="0"/>
        <v>264.09698476841777</v>
      </c>
      <c r="G9" s="1"/>
    </row>
    <row r="10" spans="1:16" x14ac:dyDescent="0.2">
      <c r="B10" s="1" t="s">
        <v>20</v>
      </c>
      <c r="C10" s="1">
        <v>437</v>
      </c>
      <c r="D10" s="4">
        <v>1787</v>
      </c>
      <c r="E10" s="18">
        <f t="shared" si="0"/>
        <v>408.9244851258581</v>
      </c>
      <c r="G10" s="18"/>
    </row>
    <row r="11" spans="1:16" x14ac:dyDescent="0.2">
      <c r="B11" s="1" t="s">
        <v>21</v>
      </c>
      <c r="C11" s="4">
        <v>1349</v>
      </c>
      <c r="D11" s="4">
        <v>7078</v>
      </c>
      <c r="E11" s="18">
        <f t="shared" si="0"/>
        <v>524.68495181616004</v>
      </c>
      <c r="G11" s="18"/>
    </row>
    <row r="12" spans="1:16" x14ac:dyDescent="0.2">
      <c r="B12" s="1" t="s">
        <v>22</v>
      </c>
      <c r="C12" s="1">
        <v>94</v>
      </c>
      <c r="D12" s="1">
        <v>167</v>
      </c>
      <c r="E12" s="18">
        <f t="shared" si="0"/>
        <v>177.65957446808511</v>
      </c>
      <c r="G12" s="18"/>
    </row>
    <row r="13" spans="1:16" x14ac:dyDescent="0.2">
      <c r="D13" s="4"/>
      <c r="E13" s="9"/>
      <c r="G13" s="18"/>
      <c r="I13" s="15"/>
    </row>
    <row r="14" spans="1:16" x14ac:dyDescent="0.2">
      <c r="A14" s="1" t="s">
        <v>25</v>
      </c>
      <c r="B14" s="5" t="s">
        <v>33</v>
      </c>
      <c r="C14" s="4">
        <v>10400</v>
      </c>
      <c r="D14" s="4">
        <v>69800</v>
      </c>
      <c r="E14" s="20">
        <f t="shared" ref="E14:E18" si="1">(D14/C14)*100</f>
        <v>671.15384615384619</v>
      </c>
      <c r="F14" s="7">
        <f>SUM(F15:F18)</f>
        <v>1586</v>
      </c>
      <c r="G14" s="19">
        <f t="shared" ref="G14:G18" si="2">F14/C14*100</f>
        <v>15.25</v>
      </c>
      <c r="H14" s="10">
        <v>381</v>
      </c>
      <c r="I14" s="16">
        <f>(H14/C14)*100</f>
        <v>3.6634615384615383</v>
      </c>
    </row>
    <row r="15" spans="1:16" x14ac:dyDescent="0.2">
      <c r="B15" s="1" t="s">
        <v>19</v>
      </c>
      <c r="C15" s="4">
        <v>7300</v>
      </c>
      <c r="D15" s="4">
        <v>25078</v>
      </c>
      <c r="E15" s="9">
        <f t="shared" si="1"/>
        <v>343.53424657534248</v>
      </c>
      <c r="F15" s="1">
        <v>980</v>
      </c>
      <c r="G15" s="18">
        <f t="shared" si="2"/>
        <v>13.424657534246576</v>
      </c>
      <c r="H15" s="1">
        <v>301</v>
      </c>
      <c r="I15" s="15">
        <f>(H15/C15)*100</f>
        <v>4.1232876712328768</v>
      </c>
    </row>
    <row r="16" spans="1:16" x14ac:dyDescent="0.2">
      <c r="B16" s="1" t="s">
        <v>20</v>
      </c>
      <c r="C16" s="1">
        <v>700</v>
      </c>
      <c r="D16" s="4">
        <v>8052</v>
      </c>
      <c r="E16" s="9">
        <f t="shared" si="1"/>
        <v>1150.2857142857144</v>
      </c>
      <c r="F16" s="1">
        <v>130</v>
      </c>
      <c r="G16" s="18">
        <f t="shared" si="2"/>
        <v>18.571428571428573</v>
      </c>
      <c r="H16" s="1">
        <v>38</v>
      </c>
      <c r="I16" s="15">
        <f>(H16/C16)*100</f>
        <v>5.4285714285714288</v>
      </c>
    </row>
    <row r="17" spans="1:16" x14ac:dyDescent="0.2">
      <c r="B17" s="1" t="s">
        <v>21</v>
      </c>
      <c r="C17" s="4">
        <v>2100</v>
      </c>
      <c r="D17" s="4">
        <v>31605</v>
      </c>
      <c r="E17" s="9">
        <f t="shared" si="1"/>
        <v>1505</v>
      </c>
      <c r="F17" s="1">
        <v>463</v>
      </c>
      <c r="G17" s="18">
        <f t="shared" si="2"/>
        <v>22.047619047619047</v>
      </c>
      <c r="H17" s="1">
        <v>36</v>
      </c>
      <c r="I17" s="15">
        <f>(H17/C17)*100</f>
        <v>1.7142857142857144</v>
      </c>
    </row>
    <row r="18" spans="1:16" x14ac:dyDescent="0.2">
      <c r="B18" s="1" t="s">
        <v>22</v>
      </c>
      <c r="C18" s="1">
        <v>250</v>
      </c>
      <c r="D18" s="4">
        <v>4931</v>
      </c>
      <c r="E18" s="9">
        <f t="shared" si="1"/>
        <v>1972.4</v>
      </c>
      <c r="F18" s="1">
        <v>13</v>
      </c>
      <c r="G18" s="18">
        <f t="shared" si="2"/>
        <v>5.2</v>
      </c>
      <c r="H18" s="1">
        <v>0</v>
      </c>
      <c r="I18" s="15">
        <f>(H18/C18)*100</f>
        <v>0</v>
      </c>
    </row>
    <row r="19" spans="1:16" x14ac:dyDescent="0.2">
      <c r="B19" s="1" t="s">
        <v>23</v>
      </c>
      <c r="D19" s="4"/>
      <c r="E19" s="9"/>
      <c r="H19" s="1">
        <v>6</v>
      </c>
      <c r="I19" s="15"/>
    </row>
    <row r="20" spans="1:16" x14ac:dyDescent="0.2">
      <c r="D20" s="4"/>
      <c r="E20" s="18"/>
    </row>
    <row r="21" spans="1:16" x14ac:dyDescent="0.2">
      <c r="A21" s="1" t="s">
        <v>26</v>
      </c>
      <c r="B21" s="1" t="s">
        <v>27</v>
      </c>
      <c r="C21" s="4">
        <v>34965</v>
      </c>
      <c r="D21" s="4">
        <v>41173</v>
      </c>
      <c r="E21" s="19">
        <f>(D21/C21)*100</f>
        <v>117.75489775489775</v>
      </c>
      <c r="F21" s="4">
        <v>10894</v>
      </c>
      <c r="G21" s="19">
        <f>(F21/C21)*100</f>
        <v>31.156871156871158</v>
      </c>
      <c r="H21" s="10">
        <v>796</v>
      </c>
      <c r="I21" s="16">
        <f>(H21/C21)*100</f>
        <v>2.2765622765622764</v>
      </c>
      <c r="N21" s="6">
        <v>796</v>
      </c>
    </row>
    <row r="22" spans="1:16" x14ac:dyDescent="0.2">
      <c r="B22" s="1" t="s">
        <v>19</v>
      </c>
      <c r="C22" s="4">
        <v>26698</v>
      </c>
      <c r="D22" s="4">
        <v>22233</v>
      </c>
      <c r="E22" s="18">
        <f t="shared" ref="E22:E25" si="3">(D22/C22)*100</f>
        <v>83.275900816540556</v>
      </c>
      <c r="F22" s="4">
        <v>6152</v>
      </c>
      <c r="G22" s="18">
        <f t="shared" ref="G22:G80" si="4">(F22/C22)*100</f>
        <v>23.042924563637726</v>
      </c>
      <c r="H22" s="1">
        <v>633</v>
      </c>
      <c r="I22" s="15">
        <f>(H22/C22)*100</f>
        <v>2.3709641171623344</v>
      </c>
      <c r="N22" s="6">
        <v>633</v>
      </c>
      <c r="O22" s="4">
        <v>5040</v>
      </c>
      <c r="P22" s="1">
        <v>735</v>
      </c>
    </row>
    <row r="23" spans="1:16" x14ac:dyDescent="0.2">
      <c r="B23" s="1" t="s">
        <v>20</v>
      </c>
      <c r="C23" s="4">
        <v>3160</v>
      </c>
      <c r="D23" s="4">
        <v>3010</v>
      </c>
      <c r="E23" s="18">
        <f t="shared" si="3"/>
        <v>95.25316455696202</v>
      </c>
      <c r="F23" s="1">
        <v>664</v>
      </c>
      <c r="G23" s="18">
        <f t="shared" si="4"/>
        <v>21.012658227848103</v>
      </c>
      <c r="H23" s="1">
        <v>31</v>
      </c>
      <c r="I23" s="15">
        <f>(H23/C23)*100</f>
        <v>0.98101265822784811</v>
      </c>
      <c r="N23" s="6">
        <v>31</v>
      </c>
    </row>
    <row r="24" spans="1:16" x14ac:dyDescent="0.2">
      <c r="B24" s="1" t="s">
        <v>21</v>
      </c>
      <c r="C24" s="4">
        <v>4874</v>
      </c>
      <c r="D24" s="4">
        <v>16877</v>
      </c>
      <c r="E24" s="18">
        <f t="shared" si="3"/>
        <v>346.26590069757901</v>
      </c>
      <c r="F24" s="4">
        <v>4062</v>
      </c>
      <c r="G24" s="18">
        <f t="shared" si="4"/>
        <v>83.340172343044728</v>
      </c>
      <c r="H24" s="1">
        <v>131</v>
      </c>
      <c r="I24" s="15">
        <f>(H24/C24)*100</f>
        <v>2.6877308165777594</v>
      </c>
      <c r="N24" s="6">
        <v>131</v>
      </c>
      <c r="O24" s="4">
        <v>1028</v>
      </c>
    </row>
    <row r="25" spans="1:16" x14ac:dyDescent="0.2">
      <c r="B25" s="1" t="s">
        <v>22</v>
      </c>
      <c r="C25" s="4">
        <v>232</v>
      </c>
      <c r="D25" s="4">
        <v>53</v>
      </c>
      <c r="E25" s="18">
        <f t="shared" si="3"/>
        <v>22.844827586206897</v>
      </c>
      <c r="F25" s="1">
        <v>16</v>
      </c>
      <c r="G25" s="18">
        <f t="shared" si="4"/>
        <v>6.8965517241379306</v>
      </c>
      <c r="H25" s="1">
        <v>1</v>
      </c>
      <c r="I25" s="15">
        <f>(H25/C25)*100</f>
        <v>0.43103448275862066</v>
      </c>
      <c r="N25" s="6">
        <v>1</v>
      </c>
      <c r="O25" s="1">
        <v>8</v>
      </c>
      <c r="P25" s="1">
        <v>2</v>
      </c>
    </row>
    <row r="26" spans="1:16" x14ac:dyDescent="0.2">
      <c r="B26" s="1" t="s">
        <v>23</v>
      </c>
      <c r="C26" s="4"/>
      <c r="D26" s="4"/>
      <c r="E26" s="18"/>
      <c r="F26" s="4"/>
      <c r="G26" s="18"/>
      <c r="I26" s="15"/>
    </row>
    <row r="27" spans="1:16" x14ac:dyDescent="0.2">
      <c r="C27" s="4"/>
      <c r="E27" s="18"/>
      <c r="G27" s="18"/>
      <c r="I27" s="17"/>
    </row>
    <row r="28" spans="1:16" x14ac:dyDescent="0.2">
      <c r="A28" s="1" t="s">
        <v>28</v>
      </c>
      <c r="B28" s="1" t="s">
        <v>40</v>
      </c>
      <c r="C28" s="4">
        <v>50541</v>
      </c>
      <c r="D28" s="4">
        <v>79106</v>
      </c>
      <c r="E28" s="19">
        <f t="shared" ref="E28:E32" si="5">(D28/C28)*100</f>
        <v>156.51847015294513</v>
      </c>
      <c r="F28" s="4">
        <v>8134</v>
      </c>
      <c r="G28" s="19">
        <f t="shared" si="4"/>
        <v>16.093864387329099</v>
      </c>
      <c r="H28" s="10">
        <v>873</v>
      </c>
      <c r="I28" s="16">
        <f t="shared" ref="I28:I32" si="6">(H28/C28)*100</f>
        <v>1.7273105003858253</v>
      </c>
    </row>
    <row r="29" spans="1:16" x14ac:dyDescent="0.2">
      <c r="B29" s="1" t="s">
        <v>19</v>
      </c>
      <c r="C29" s="4">
        <v>36865</v>
      </c>
      <c r="D29" s="4">
        <v>34735</v>
      </c>
      <c r="E29" s="18">
        <f t="shared" si="5"/>
        <v>94.222161942221618</v>
      </c>
      <c r="F29" s="4">
        <v>4283</v>
      </c>
      <c r="G29" s="18">
        <f t="shared" si="4"/>
        <v>11.618065916180658</v>
      </c>
      <c r="H29" s="1">
        <v>674</v>
      </c>
      <c r="I29" s="17">
        <f t="shared" si="6"/>
        <v>1.8282924182829241</v>
      </c>
    </row>
    <row r="30" spans="1:16" x14ac:dyDescent="0.2">
      <c r="B30" s="1" t="s">
        <v>20</v>
      </c>
      <c r="C30" s="4">
        <v>3973</v>
      </c>
      <c r="D30" s="4">
        <v>8319</v>
      </c>
      <c r="E30" s="18">
        <f t="shared" si="5"/>
        <v>209.38837150767685</v>
      </c>
      <c r="F30" s="1">
        <v>380</v>
      </c>
      <c r="G30" s="18">
        <f t="shared" si="4"/>
        <v>9.5645607853007792</v>
      </c>
      <c r="H30" s="1">
        <v>19</v>
      </c>
      <c r="I30" s="17">
        <f t="shared" si="6"/>
        <v>0.47822803926503904</v>
      </c>
    </row>
    <row r="31" spans="1:16" x14ac:dyDescent="0.2">
      <c r="B31" s="1" t="s">
        <v>21</v>
      </c>
      <c r="C31" s="4">
        <v>9230</v>
      </c>
      <c r="D31" s="4">
        <v>34870</v>
      </c>
      <c r="E31" s="18">
        <f t="shared" si="5"/>
        <v>377.78981581798485</v>
      </c>
      <c r="F31" s="4">
        <v>3329</v>
      </c>
      <c r="G31" s="18">
        <f t="shared" si="4"/>
        <v>36.067172264355364</v>
      </c>
      <c r="H31" s="1">
        <v>162</v>
      </c>
      <c r="I31" s="17">
        <f t="shared" si="6"/>
        <v>1.7551462621885159</v>
      </c>
    </row>
    <row r="32" spans="1:16" x14ac:dyDescent="0.2">
      <c r="B32" s="1" t="s">
        <v>22</v>
      </c>
      <c r="C32" s="4">
        <v>473</v>
      </c>
      <c r="D32" s="1">
        <v>733</v>
      </c>
      <c r="E32" s="18">
        <f t="shared" si="5"/>
        <v>154.96828752642705</v>
      </c>
      <c r="F32" s="4">
        <v>14</v>
      </c>
      <c r="G32" s="18">
        <f t="shared" si="4"/>
        <v>2.9598308668076108</v>
      </c>
      <c r="H32" s="1">
        <v>5</v>
      </c>
      <c r="I32" s="17">
        <f t="shared" si="6"/>
        <v>1.0570824524312896</v>
      </c>
    </row>
    <row r="33" spans="1:17" x14ac:dyDescent="0.2">
      <c r="B33" s="1" t="s">
        <v>23</v>
      </c>
      <c r="C33" s="4"/>
      <c r="F33" s="1">
        <v>128</v>
      </c>
      <c r="G33" s="18"/>
      <c r="H33" s="1">
        <v>13</v>
      </c>
      <c r="I33" s="17"/>
    </row>
    <row r="34" spans="1:17" x14ac:dyDescent="0.2">
      <c r="G34" s="18"/>
    </row>
    <row r="35" spans="1:17" x14ac:dyDescent="0.2">
      <c r="A35" s="1" t="s">
        <v>29</v>
      </c>
      <c r="B35" s="1" t="s">
        <v>30</v>
      </c>
      <c r="C35" s="4">
        <v>14290</v>
      </c>
      <c r="D35" s="4">
        <v>17297</v>
      </c>
      <c r="E35" s="19">
        <f>(D35/C35)*100</f>
        <v>121.04268719384186</v>
      </c>
      <c r="F35" s="4">
        <v>3171</v>
      </c>
      <c r="G35" s="19">
        <f t="shared" si="4"/>
        <v>22.190342897130861</v>
      </c>
      <c r="L35" s="4"/>
    </row>
    <row r="36" spans="1:17" x14ac:dyDescent="0.2">
      <c r="B36" s="1" t="s">
        <v>19</v>
      </c>
      <c r="C36" s="4">
        <v>9958</v>
      </c>
      <c r="D36" s="4">
        <v>10892</v>
      </c>
      <c r="E36" s="18">
        <f t="shared" ref="E36:E38" si="7">(D36/C36)*100</f>
        <v>109.37939345250049</v>
      </c>
      <c r="G36" s="21"/>
    </row>
    <row r="37" spans="1:17" x14ac:dyDescent="0.2">
      <c r="B37" s="1" t="s">
        <v>20</v>
      </c>
      <c r="C37" s="1">
        <v>912</v>
      </c>
      <c r="D37" s="4">
        <v>1780</v>
      </c>
      <c r="E37" s="18">
        <f t="shared" si="7"/>
        <v>195.17543859649123</v>
      </c>
      <c r="G37" s="21"/>
    </row>
    <row r="38" spans="1:17" x14ac:dyDescent="0.2">
      <c r="B38" s="1" t="s">
        <v>21</v>
      </c>
      <c r="C38" s="4">
        <v>3420</v>
      </c>
      <c r="D38" s="4">
        <v>4559</v>
      </c>
      <c r="E38" s="18">
        <f t="shared" si="7"/>
        <v>133.30409356725147</v>
      </c>
      <c r="G38" s="21"/>
    </row>
    <row r="39" spans="1:17" x14ac:dyDescent="0.2">
      <c r="B39" s="1" t="s">
        <v>22</v>
      </c>
      <c r="C39" s="4"/>
      <c r="E39" s="18"/>
      <c r="G39" s="21"/>
    </row>
    <row r="40" spans="1:17" x14ac:dyDescent="0.2">
      <c r="B40" s="1" t="s">
        <v>23</v>
      </c>
      <c r="D40" s="4">
        <v>66</v>
      </c>
      <c r="E40" s="18"/>
      <c r="G40" s="21"/>
    </row>
    <row r="41" spans="1:17" s="3" customFormat="1" x14ac:dyDescent="0.2">
      <c r="E41" s="14"/>
      <c r="G41" s="21"/>
      <c r="I41" s="14"/>
      <c r="J41" s="3" t="s">
        <v>64</v>
      </c>
      <c r="Q41" s="3" t="s">
        <v>50</v>
      </c>
    </row>
    <row r="42" spans="1:17" x14ac:dyDescent="0.2">
      <c r="A42" s="1" t="s">
        <v>6</v>
      </c>
      <c r="B42" s="1" t="s">
        <v>31</v>
      </c>
      <c r="C42" s="4">
        <v>274000</v>
      </c>
      <c r="D42" s="4">
        <f>SUM(D46,D45,D44,D43)</f>
        <v>488319</v>
      </c>
      <c r="E42" s="19">
        <f>(D42/C42)*100</f>
        <v>178.21861313868612</v>
      </c>
      <c r="G42" s="21"/>
      <c r="H42" s="13">
        <v>7774</v>
      </c>
      <c r="I42" s="16">
        <f>(H42/C42)*100</f>
        <v>2.8372262773722627</v>
      </c>
      <c r="J42" s="11">
        <v>12184</v>
      </c>
      <c r="K42" s="10" t="s">
        <v>42</v>
      </c>
      <c r="L42" s="10"/>
      <c r="N42" s="6">
        <f>SUM(N43,N44,N45,N46,H3)</f>
        <v>202</v>
      </c>
      <c r="O42" s="9">
        <f t="shared" ref="O42:Q42" si="8">SUM(O43,O44,O45,O46,I3)</f>
        <v>7572</v>
      </c>
      <c r="P42" s="9">
        <f t="shared" si="8"/>
        <v>3086</v>
      </c>
      <c r="Q42" s="9">
        <f t="shared" si="8"/>
        <v>7774</v>
      </c>
    </row>
    <row r="43" spans="1:17" x14ac:dyDescent="0.2">
      <c r="B43" s="1" t="s">
        <v>19</v>
      </c>
      <c r="C43" s="9">
        <f>(C42*65)/100</f>
        <v>178100</v>
      </c>
      <c r="D43" s="4">
        <v>198678</v>
      </c>
      <c r="E43" s="21">
        <f t="shared" ref="E43:E48" si="9">(D43/C43)*100</f>
        <v>111.55418304323415</v>
      </c>
      <c r="G43" s="21"/>
      <c r="H43" s="12">
        <v>3981</v>
      </c>
      <c r="I43" s="15">
        <f>(H43/C43)*100</f>
        <v>2.2352610892756877</v>
      </c>
      <c r="N43" s="1">
        <v>64</v>
      </c>
      <c r="O43" s="7">
        <v>3917</v>
      </c>
      <c r="P43" s="7">
        <v>1677</v>
      </c>
      <c r="Q43" s="9">
        <f>SUM(N43,O43)</f>
        <v>3981</v>
      </c>
    </row>
    <row r="44" spans="1:17" x14ac:dyDescent="0.2">
      <c r="B44" s="1" t="s">
        <v>20</v>
      </c>
      <c r="C44" s="9">
        <f>(C42*10)/100</f>
        <v>27400</v>
      </c>
      <c r="D44" s="4">
        <v>34269</v>
      </c>
      <c r="E44" s="21">
        <f t="shared" si="9"/>
        <v>125.06934306569345</v>
      </c>
      <c r="G44" s="21"/>
      <c r="H44" s="12">
        <v>539</v>
      </c>
      <c r="I44" s="15">
        <f t="shared" ref="I44:I84" si="10">(H44/C44)*100</f>
        <v>1.9671532846715327</v>
      </c>
      <c r="N44" s="1">
        <v>25</v>
      </c>
      <c r="O44" s="1">
        <v>514</v>
      </c>
      <c r="P44" s="1">
        <v>248</v>
      </c>
      <c r="Q44" s="12">
        <f t="shared" ref="Q44:Q46" si="11">SUM(N44,O44)</f>
        <v>539</v>
      </c>
    </row>
    <row r="45" spans="1:17" x14ac:dyDescent="0.2">
      <c r="B45" s="1" t="s">
        <v>21</v>
      </c>
      <c r="C45" s="9">
        <f>(C42*21)/100</f>
        <v>57540</v>
      </c>
      <c r="D45" s="4">
        <v>249236</v>
      </c>
      <c r="E45" s="21">
        <f t="shared" si="9"/>
        <v>433.15258950295447</v>
      </c>
      <c r="G45" s="21"/>
      <c r="H45" s="12">
        <v>3176</v>
      </c>
      <c r="I45" s="15">
        <f t="shared" si="10"/>
        <v>5.5196385123392417</v>
      </c>
      <c r="N45" s="1">
        <v>103</v>
      </c>
      <c r="O45" s="4">
        <v>3073</v>
      </c>
      <c r="P45" s="4">
        <v>1105</v>
      </c>
      <c r="Q45" s="12">
        <f t="shared" si="11"/>
        <v>3176</v>
      </c>
    </row>
    <row r="46" spans="1:17" x14ac:dyDescent="0.2">
      <c r="B46" s="1" t="s">
        <v>22</v>
      </c>
      <c r="C46" s="9">
        <f>(C42*4)/100</f>
        <v>10960</v>
      </c>
      <c r="D46" s="4">
        <v>6136</v>
      </c>
      <c r="E46" s="21">
        <f t="shared" si="9"/>
        <v>55.98540145985401</v>
      </c>
      <c r="G46" s="21"/>
      <c r="H46" s="12">
        <v>78</v>
      </c>
      <c r="I46" s="15">
        <f t="shared" si="10"/>
        <v>0.71167883211678828</v>
      </c>
      <c r="N46" s="1">
        <v>10</v>
      </c>
      <c r="O46" s="1">
        <v>68</v>
      </c>
      <c r="P46" s="1">
        <v>56</v>
      </c>
      <c r="Q46" s="12">
        <f t="shared" si="11"/>
        <v>78</v>
      </c>
    </row>
    <row r="47" spans="1:17" x14ac:dyDescent="0.2">
      <c r="D47" s="4"/>
      <c r="E47" s="21"/>
      <c r="G47" s="21"/>
      <c r="I47" s="15"/>
      <c r="Q47" s="4"/>
    </row>
    <row r="48" spans="1:17" x14ac:dyDescent="0.2">
      <c r="A48" s="1" t="s">
        <v>41</v>
      </c>
      <c r="B48" s="1" t="s">
        <v>46</v>
      </c>
      <c r="C48" s="4">
        <v>292100</v>
      </c>
      <c r="D48" s="4">
        <v>294801</v>
      </c>
      <c r="E48" s="19">
        <f t="shared" si="9"/>
        <v>100.92468332762752</v>
      </c>
      <c r="F48" s="4">
        <v>25359</v>
      </c>
      <c r="G48" s="19">
        <f t="shared" si="4"/>
        <v>8.6816158849709009</v>
      </c>
      <c r="H48" s="11">
        <v>5165</v>
      </c>
      <c r="I48" s="16">
        <f t="shared" si="10"/>
        <v>1.7682300581992469</v>
      </c>
    </row>
    <row r="49" spans="1:9" x14ac:dyDescent="0.2">
      <c r="B49" s="1" t="s">
        <v>19</v>
      </c>
      <c r="C49" s="4">
        <v>158000</v>
      </c>
      <c r="I49" s="17"/>
    </row>
    <row r="50" spans="1:9" x14ac:dyDescent="0.2">
      <c r="B50" s="1" t="s">
        <v>20</v>
      </c>
      <c r="C50" s="4">
        <v>123000</v>
      </c>
      <c r="I50" s="17"/>
    </row>
    <row r="51" spans="1:9" x14ac:dyDescent="0.2">
      <c r="B51" s="1" t="s">
        <v>22</v>
      </c>
      <c r="C51" s="4">
        <v>11000</v>
      </c>
      <c r="I51" s="17"/>
    </row>
    <row r="52" spans="1:9" x14ac:dyDescent="0.2">
      <c r="E52" s="21"/>
      <c r="I52" s="17"/>
    </row>
    <row r="53" spans="1:9" x14ac:dyDescent="0.2">
      <c r="A53" s="1" t="s">
        <v>43</v>
      </c>
      <c r="B53" s="1" t="s">
        <v>57</v>
      </c>
      <c r="C53" s="4">
        <v>67100</v>
      </c>
      <c r="D53" s="4">
        <f>SUM(D54:D57)</f>
        <v>267671</v>
      </c>
      <c r="E53" s="19">
        <f t="shared" ref="E53:E56" si="12">(D53/C53)*100</f>
        <v>398.91356184798809</v>
      </c>
      <c r="H53" s="11">
        <v>1295</v>
      </c>
      <c r="I53" s="16">
        <f t="shared" si="10"/>
        <v>1.9299552906110282</v>
      </c>
    </row>
    <row r="54" spans="1:9" x14ac:dyDescent="0.2">
      <c r="B54" s="1" t="s">
        <v>19</v>
      </c>
      <c r="C54" s="7">
        <v>25400</v>
      </c>
      <c r="D54" s="4">
        <v>67998</v>
      </c>
      <c r="E54" s="21">
        <f t="shared" si="12"/>
        <v>267.70866141732284</v>
      </c>
      <c r="H54" s="1">
        <v>406</v>
      </c>
      <c r="I54" s="17">
        <f t="shared" si="10"/>
        <v>1.5984251968503937</v>
      </c>
    </row>
    <row r="55" spans="1:9" x14ac:dyDescent="0.2">
      <c r="B55" s="1" t="s">
        <v>20</v>
      </c>
      <c r="C55" s="1">
        <v>460</v>
      </c>
      <c r="D55" s="4">
        <v>3278</v>
      </c>
      <c r="E55" s="21">
        <f t="shared" si="12"/>
        <v>712.60869565217388</v>
      </c>
      <c r="H55" s="1">
        <v>4</v>
      </c>
      <c r="I55" s="17">
        <f>(H55/C55)*100</f>
        <v>0.86956521739130432</v>
      </c>
    </row>
    <row r="56" spans="1:9" x14ac:dyDescent="0.2">
      <c r="B56" s="1" t="s">
        <v>44</v>
      </c>
      <c r="C56" s="4">
        <v>41200</v>
      </c>
      <c r="D56" s="4">
        <v>195641</v>
      </c>
      <c r="E56" s="21">
        <f t="shared" si="12"/>
        <v>474.85679611650482</v>
      </c>
      <c r="H56" s="1">
        <v>863</v>
      </c>
      <c r="I56" s="17">
        <f>(H56/C56)*100</f>
        <v>2.0946601941747574</v>
      </c>
    </row>
    <row r="57" spans="1:9" x14ac:dyDescent="0.2">
      <c r="B57" s="1" t="s">
        <v>45</v>
      </c>
      <c r="D57" s="1">
        <v>754</v>
      </c>
      <c r="E57" s="21"/>
      <c r="H57" s="1">
        <v>22</v>
      </c>
      <c r="I57" s="17"/>
    </row>
    <row r="58" spans="1:9" x14ac:dyDescent="0.2">
      <c r="I58" s="17"/>
    </row>
    <row r="59" spans="1:9" x14ac:dyDescent="0.2">
      <c r="A59" s="1" t="s">
        <v>47</v>
      </c>
      <c r="B59" s="1" t="s">
        <v>48</v>
      </c>
      <c r="C59" s="4">
        <v>4824</v>
      </c>
      <c r="D59" s="4">
        <v>2701</v>
      </c>
      <c r="E59" s="19">
        <f>(D59/C59)*100</f>
        <v>55.99087893864013</v>
      </c>
      <c r="F59" s="1">
        <f>SUM(F60:F62)</f>
        <v>960</v>
      </c>
      <c r="G59" s="19">
        <f t="shared" si="4"/>
        <v>19.900497512437813</v>
      </c>
      <c r="H59" s="10">
        <v>90</v>
      </c>
      <c r="I59" s="16">
        <f t="shared" si="10"/>
        <v>1.8656716417910446</v>
      </c>
    </row>
    <row r="60" spans="1:9" x14ac:dyDescent="0.2">
      <c r="B60" s="1" t="s">
        <v>19</v>
      </c>
      <c r="D60" s="4">
        <v>1120</v>
      </c>
      <c r="E60" s="21"/>
      <c r="F60" s="1">
        <v>492</v>
      </c>
      <c r="G60" s="21"/>
      <c r="I60" s="17"/>
    </row>
    <row r="61" spans="1:9" x14ac:dyDescent="0.2">
      <c r="B61" s="1" t="s">
        <v>20</v>
      </c>
      <c r="D61" s="4">
        <v>1538</v>
      </c>
      <c r="E61" s="21"/>
      <c r="F61" s="1">
        <v>443</v>
      </c>
      <c r="G61" s="21"/>
      <c r="I61" s="17"/>
    </row>
    <row r="62" spans="1:9" x14ac:dyDescent="0.2">
      <c r="B62" s="1" t="s">
        <v>45</v>
      </c>
      <c r="D62" s="1">
        <v>43</v>
      </c>
      <c r="E62" s="21"/>
      <c r="F62" s="1">
        <v>25</v>
      </c>
      <c r="G62" s="21"/>
      <c r="I62" s="17"/>
    </row>
    <row r="63" spans="1:9" x14ac:dyDescent="0.2">
      <c r="E63" s="21"/>
      <c r="G63" s="21"/>
      <c r="I63" s="17"/>
    </row>
    <row r="64" spans="1:9" x14ac:dyDescent="0.2">
      <c r="A64" s="1" t="s">
        <v>51</v>
      </c>
      <c r="B64" s="1" t="s">
        <v>52</v>
      </c>
      <c r="C64" s="4">
        <v>22800</v>
      </c>
      <c r="D64" s="4">
        <v>6408</v>
      </c>
      <c r="E64" s="19">
        <f t="shared" ref="E64" si="13">(D64/C64)*100</f>
        <v>28.10526315789474</v>
      </c>
      <c r="F64" s="4">
        <v>1262</v>
      </c>
      <c r="G64" s="19">
        <f t="shared" si="4"/>
        <v>5.5350877192982457</v>
      </c>
      <c r="H64" s="10">
        <v>94</v>
      </c>
      <c r="I64" s="16">
        <f t="shared" si="10"/>
        <v>0.41228070175438597</v>
      </c>
    </row>
    <row r="65" spans="1:9" s="24" customFormat="1" x14ac:dyDescent="0.2">
      <c r="C65" s="36"/>
      <c r="D65" s="36"/>
      <c r="E65" s="21"/>
      <c r="F65" s="36"/>
      <c r="G65" s="21"/>
      <c r="I65" s="17"/>
    </row>
    <row r="66" spans="1:9" x14ac:dyDescent="0.2">
      <c r="C66" s="4"/>
      <c r="D66" s="37" t="s">
        <v>65</v>
      </c>
      <c r="E66" s="22" t="s">
        <v>66</v>
      </c>
      <c r="F66" s="4"/>
      <c r="G66" s="21"/>
      <c r="H66" s="24"/>
      <c r="I66" s="17"/>
    </row>
    <row r="67" spans="1:9" x14ac:dyDescent="0.2">
      <c r="A67" s="1" t="s">
        <v>58</v>
      </c>
      <c r="B67" s="1" t="s">
        <v>32</v>
      </c>
      <c r="C67" s="4">
        <v>3058</v>
      </c>
      <c r="D67" s="4">
        <v>15046</v>
      </c>
      <c r="E67" s="1"/>
      <c r="F67" s="4"/>
      <c r="G67" s="21"/>
      <c r="H67" s="24"/>
      <c r="I67" s="17"/>
    </row>
    <row r="68" spans="1:9" x14ac:dyDescent="0.2">
      <c r="D68" s="4">
        <v>10236</v>
      </c>
      <c r="E68" s="19">
        <f>(D68/C67)*100</f>
        <v>334.72858077174624</v>
      </c>
      <c r="F68" s="4">
        <v>1373</v>
      </c>
      <c r="G68" s="19">
        <f>(F68/C67)*100</f>
        <v>44.898626553302812</v>
      </c>
      <c r="H68" s="24">
        <v>157</v>
      </c>
      <c r="I68" s="16">
        <f>(H68/C67)*100</f>
        <v>5.1340745585349898</v>
      </c>
    </row>
    <row r="69" spans="1:9" x14ac:dyDescent="0.2">
      <c r="B69" s="1" t="s">
        <v>19</v>
      </c>
      <c r="C69" s="4"/>
      <c r="D69" s="4"/>
      <c r="E69" s="21"/>
      <c r="F69" s="4"/>
      <c r="G69" s="21"/>
      <c r="H69" s="24"/>
      <c r="I69" s="17"/>
    </row>
    <row r="70" spans="1:9" x14ac:dyDescent="0.2">
      <c r="B70" s="1" t="s">
        <v>20</v>
      </c>
      <c r="C70" s="4"/>
      <c r="D70" s="4"/>
      <c r="E70" s="21"/>
      <c r="F70" s="4"/>
      <c r="G70" s="21"/>
      <c r="H70" s="24"/>
      <c r="I70" s="17"/>
    </row>
    <row r="71" spans="1:9" x14ac:dyDescent="0.2">
      <c r="B71" s="1" t="s">
        <v>44</v>
      </c>
      <c r="C71" s="1" t="s">
        <v>59</v>
      </c>
      <c r="D71" s="4"/>
      <c r="E71" s="21"/>
      <c r="F71" s="4"/>
      <c r="G71" s="21"/>
      <c r="H71" s="24"/>
      <c r="I71" s="17"/>
    </row>
    <row r="72" spans="1:9" x14ac:dyDescent="0.2">
      <c r="B72" s="1" t="s">
        <v>22</v>
      </c>
      <c r="C72" s="1" t="s">
        <v>60</v>
      </c>
      <c r="D72" s="4"/>
      <c r="E72" s="21"/>
      <c r="F72" s="4"/>
      <c r="G72" s="21"/>
      <c r="H72" s="24"/>
      <c r="I72" s="17"/>
    </row>
    <row r="73" spans="1:9" x14ac:dyDescent="0.2">
      <c r="C73" s="4"/>
      <c r="D73" s="32" t="s">
        <v>65</v>
      </c>
      <c r="E73" s="1"/>
      <c r="F73" s="33" t="s">
        <v>62</v>
      </c>
      <c r="G73" s="21"/>
      <c r="H73" s="24"/>
      <c r="I73" s="17"/>
    </row>
    <row r="74" spans="1:9" x14ac:dyDescent="0.2">
      <c r="A74" s="1" t="s">
        <v>54</v>
      </c>
      <c r="B74" s="1" t="s">
        <v>61</v>
      </c>
      <c r="C74" s="4">
        <f>SUM(C75:C77)</f>
        <v>6052</v>
      </c>
      <c r="D74" s="4">
        <f>SUM(D75:D77)</f>
        <v>42155</v>
      </c>
      <c r="E74" s="19">
        <f>(D74/C74)*100</f>
        <v>696.54659616655647</v>
      </c>
      <c r="F74" s="34">
        <f>SUM(F75:F77)</f>
        <v>5002</v>
      </c>
      <c r="G74" s="19">
        <f>(F74/C74)*100</f>
        <v>82.650363516192996</v>
      </c>
      <c r="H74" s="24"/>
      <c r="I74" s="17"/>
    </row>
    <row r="75" spans="1:9" x14ac:dyDescent="0.2">
      <c r="B75" s="1" t="s">
        <v>19</v>
      </c>
      <c r="C75" s="4">
        <v>4568</v>
      </c>
      <c r="D75" s="4">
        <v>15789</v>
      </c>
      <c r="E75" s="21">
        <f t="shared" ref="E75:E77" si="14">(D75/C74)*100</f>
        <v>260.88896232650364</v>
      </c>
      <c r="F75" s="4">
        <v>3145</v>
      </c>
      <c r="G75" s="21">
        <f t="shared" ref="G75:G77" si="15">(F75/C75)*100</f>
        <v>68.848511383537655</v>
      </c>
      <c r="H75" s="24"/>
      <c r="I75" s="17"/>
    </row>
    <row r="76" spans="1:9" x14ac:dyDescent="0.2">
      <c r="B76" s="1" t="s">
        <v>20</v>
      </c>
      <c r="C76" s="4">
        <v>597</v>
      </c>
      <c r="D76" s="4">
        <v>4475</v>
      </c>
      <c r="E76" s="21">
        <f t="shared" si="14"/>
        <v>97.964098073555164</v>
      </c>
      <c r="F76" s="4">
        <v>375</v>
      </c>
      <c r="G76" s="21">
        <f t="shared" si="15"/>
        <v>62.814070351758801</v>
      </c>
      <c r="H76" s="24"/>
      <c r="I76" s="17"/>
    </row>
    <row r="77" spans="1:9" x14ac:dyDescent="0.2">
      <c r="B77" s="1" t="s">
        <v>44</v>
      </c>
      <c r="C77" s="4">
        <v>887</v>
      </c>
      <c r="D77" s="4">
        <v>21891</v>
      </c>
      <c r="E77" s="21">
        <f t="shared" si="14"/>
        <v>3666.8341708542712</v>
      </c>
      <c r="F77" s="4">
        <v>1482</v>
      </c>
      <c r="G77" s="35">
        <f t="shared" si="15"/>
        <v>167.08004509582864</v>
      </c>
      <c r="H77" s="24"/>
      <c r="I77" s="17"/>
    </row>
    <row r="78" spans="1:9" x14ac:dyDescent="0.2">
      <c r="C78" s="4"/>
      <c r="D78" s="4"/>
      <c r="E78" s="21"/>
      <c r="F78" s="4"/>
      <c r="G78" s="21"/>
      <c r="H78" s="24"/>
      <c r="I78" s="17"/>
    </row>
    <row r="79" spans="1:9" x14ac:dyDescent="0.2">
      <c r="C79" s="4"/>
      <c r="D79" s="4"/>
      <c r="E79" s="21"/>
      <c r="F79" s="4"/>
      <c r="G79" s="21"/>
      <c r="H79" s="24"/>
      <c r="I79" s="17"/>
    </row>
    <row r="80" spans="1:9" x14ac:dyDescent="0.2">
      <c r="A80" s="1" t="s">
        <v>55</v>
      </c>
      <c r="B80" s="1" t="s">
        <v>56</v>
      </c>
      <c r="C80" s="4">
        <v>32430</v>
      </c>
      <c r="D80" s="4">
        <v>66258</v>
      </c>
      <c r="E80" s="19">
        <v>204</v>
      </c>
      <c r="F80" s="4">
        <f>(D80*10.4)/100</f>
        <v>6890.8320000000003</v>
      </c>
      <c r="G80" s="30">
        <f t="shared" si="4"/>
        <v>21.248325624421831</v>
      </c>
      <c r="H80" s="10">
        <v>328</v>
      </c>
      <c r="I80" s="16">
        <f t="shared" si="10"/>
        <v>1.0114091890225101</v>
      </c>
    </row>
    <row r="81" spans="1:9" x14ac:dyDescent="0.2">
      <c r="B81" s="1" t="s">
        <v>19</v>
      </c>
      <c r="C81" s="4">
        <v>22286</v>
      </c>
      <c r="D81" s="4">
        <v>47631</v>
      </c>
      <c r="E81" s="21">
        <v>214</v>
      </c>
      <c r="F81" s="4"/>
      <c r="G81" s="31">
        <v>18</v>
      </c>
      <c r="H81" s="24">
        <v>213</v>
      </c>
      <c r="I81" s="17">
        <f t="shared" si="10"/>
        <v>0.95575697747464772</v>
      </c>
    </row>
    <row r="82" spans="1:9" x14ac:dyDescent="0.2">
      <c r="B82" s="1" t="s">
        <v>20</v>
      </c>
      <c r="C82" s="4">
        <v>2901</v>
      </c>
      <c r="D82" s="4">
        <v>2564</v>
      </c>
      <c r="E82" s="21">
        <v>88</v>
      </c>
      <c r="F82" s="4"/>
      <c r="G82" s="31">
        <v>13</v>
      </c>
      <c r="H82" s="24">
        <v>58</v>
      </c>
      <c r="I82" s="17">
        <f t="shared" si="10"/>
        <v>1.9993105825577389</v>
      </c>
    </row>
    <row r="83" spans="1:9" x14ac:dyDescent="0.2">
      <c r="B83" s="1" t="s">
        <v>21</v>
      </c>
      <c r="C83" s="4">
        <v>6740</v>
      </c>
      <c r="D83" s="4">
        <v>15878</v>
      </c>
      <c r="E83" s="21">
        <v>236</v>
      </c>
      <c r="F83" s="4"/>
      <c r="G83" s="31">
        <v>36</v>
      </c>
      <c r="H83" s="24">
        <v>53</v>
      </c>
      <c r="I83" s="17">
        <f t="shared" si="10"/>
        <v>0.78635014836795258</v>
      </c>
    </row>
    <row r="84" spans="1:9" x14ac:dyDescent="0.2">
      <c r="B84" s="1" t="s">
        <v>22</v>
      </c>
      <c r="C84" s="4">
        <v>503</v>
      </c>
      <c r="D84" s="4">
        <v>171</v>
      </c>
      <c r="E84" s="21">
        <v>34</v>
      </c>
      <c r="F84" s="4"/>
      <c r="G84" s="31">
        <v>4.5999999999999996</v>
      </c>
      <c r="H84" s="24">
        <v>4</v>
      </c>
      <c r="I84" s="17">
        <f t="shared" si="10"/>
        <v>0.79522862823061624</v>
      </c>
    </row>
    <row r="85" spans="1:9" x14ac:dyDescent="0.2">
      <c r="B85" s="1" t="s">
        <v>45</v>
      </c>
      <c r="C85" s="4"/>
      <c r="D85" s="4">
        <v>4</v>
      </c>
      <c r="E85" s="21"/>
      <c r="F85" s="4"/>
      <c r="G85" s="21"/>
      <c r="H85" s="24"/>
      <c r="I85" s="17"/>
    </row>
    <row r="86" spans="1:9" x14ac:dyDescent="0.2">
      <c r="D86" s="4"/>
      <c r="G86" s="29"/>
      <c r="H86" s="24"/>
      <c r="I86" s="29"/>
    </row>
    <row r="87" spans="1:9" x14ac:dyDescent="0.2">
      <c r="A87" s="1" t="s">
        <v>53</v>
      </c>
    </row>
    <row r="88" spans="1:9" x14ac:dyDescent="0.2">
      <c r="A88" s="38" t="s">
        <v>67</v>
      </c>
      <c r="B88" s="39"/>
      <c r="C88" s="40"/>
      <c r="D88" s="40"/>
      <c r="E88" s="41"/>
    </row>
  </sheetData>
  <mergeCells count="1">
    <mergeCell ref="A88:B88"/>
  </mergeCells>
  <pageMargins left="0.23622047244094491" right="0.23622047244094491" top="0.74803149606299213" bottom="0.74803149606299213" header="0.31496062992125984" footer="0.31496062992125984"/>
  <pageSetup paperSize="9" fitToWidth="2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Panneels</dc:creator>
  <cp:lastModifiedBy>Kris Panneels</cp:lastModifiedBy>
  <cp:lastPrinted>2021-06-14T16:57:59Z</cp:lastPrinted>
  <dcterms:created xsi:type="dcterms:W3CDTF">2021-06-05T20:15:05Z</dcterms:created>
  <dcterms:modified xsi:type="dcterms:W3CDTF">2021-06-14T21:22:04Z</dcterms:modified>
</cp:coreProperties>
</file>